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CDCP\FCS\Web Documents\05242021\SanitarianResourcePage\GuidanceDocuments\"/>
    </mc:Choice>
  </mc:AlternateContent>
  <xr:revisionPtr revIDLastSave="0" documentId="8_{A3739C18-2CAC-4CDC-A39F-DBBDCD783299}" xr6:coauthVersionLast="45" xr6:coauthVersionMax="45" xr10:uidLastSave="{00000000-0000-0000-0000-000000000000}"/>
  <bookViews>
    <workbookView xWindow="-120" yWindow="-120" windowWidth="19440" windowHeight="15000"/>
  </bookViews>
  <sheets>
    <sheet name="Demand Calc" sheetId="1" r:id="rId1"/>
    <sheet name="Residential Curve" sheetId="2" state="hidden" r:id="rId2"/>
    <sheet name="Non-Residential Curve" sheetId="4" state="hidden" r:id="rId3"/>
    <sheet name="Pressure Adjustment Factors" sheetId="5" state="hidden" r:id="rId4"/>
    <sheet name="ACWWA Meter Size" sheetId="6" state="hidden" r:id="rId5"/>
  </sheets>
  <definedNames>
    <definedName name="solver_adj" localSheetId="4" hidden="1">'ACWWA Meter Size'!#REF!,'ACWWA Meter Size'!#REF!</definedName>
    <definedName name="solver_adj" localSheetId="2" hidden="1">'Non-Residential Curve'!$A$6,'Non-Residential Curve'!$B$6</definedName>
    <definedName name="solver_adj" localSheetId="3" hidden="1">'Pressure Adjustment Factors'!#REF!,'Pressure Adjustment Factors'!#REF!</definedName>
    <definedName name="solver_adj" localSheetId="1" hidden="1">'Residential Curve'!$A$6,'Residential Curve'!$B$6</definedName>
    <definedName name="solver_cvg" localSheetId="4" hidden="1">0.00001</definedName>
    <definedName name="solver_cvg" localSheetId="2" hidden="1">0.0001</definedName>
    <definedName name="solver_cvg" localSheetId="3" hidden="1">0.00001</definedName>
    <definedName name="solver_cvg" localSheetId="1" hidden="1">0.0001</definedName>
    <definedName name="solver_drv" localSheetId="4" hidden="1">1</definedName>
    <definedName name="solver_drv" localSheetId="2" hidden="1">1</definedName>
    <definedName name="solver_drv" localSheetId="3" hidden="1">1</definedName>
    <definedName name="solver_drv" localSheetId="1" hidden="1">1</definedName>
    <definedName name="solver_est" localSheetId="4" hidden="1">1</definedName>
    <definedName name="solver_est" localSheetId="2" hidden="1">1</definedName>
    <definedName name="solver_est" localSheetId="3" hidden="1">1</definedName>
    <definedName name="solver_est" localSheetId="1" hidden="1">1</definedName>
    <definedName name="solver_itr" localSheetId="4" hidden="1">100</definedName>
    <definedName name="solver_itr" localSheetId="2" hidden="1">100</definedName>
    <definedName name="solver_itr" localSheetId="3" hidden="1">100</definedName>
    <definedName name="solver_itr" localSheetId="1" hidden="1">100</definedName>
    <definedName name="solver_lin" localSheetId="4" hidden="1">1</definedName>
    <definedName name="solver_lin" localSheetId="2" hidden="1">2</definedName>
    <definedName name="solver_lin" localSheetId="3" hidden="1">1</definedName>
    <definedName name="solver_lin" localSheetId="1" hidden="1">2</definedName>
    <definedName name="solver_neg" localSheetId="4" hidden="1">2</definedName>
    <definedName name="solver_neg" localSheetId="2" hidden="1">2</definedName>
    <definedName name="solver_neg" localSheetId="3" hidden="1">2</definedName>
    <definedName name="solver_neg" localSheetId="1" hidden="1">2</definedName>
    <definedName name="solver_num" localSheetId="4" hidden="1">0</definedName>
    <definedName name="solver_num" localSheetId="2" hidden="1">0</definedName>
    <definedName name="solver_num" localSheetId="3" hidden="1">0</definedName>
    <definedName name="solver_num" localSheetId="1" hidden="1">0</definedName>
    <definedName name="solver_nwt" localSheetId="4" hidden="1">1</definedName>
    <definedName name="solver_nwt" localSheetId="2" hidden="1">1</definedName>
    <definedName name="solver_nwt" localSheetId="3" hidden="1">1</definedName>
    <definedName name="solver_nwt" localSheetId="1" hidden="1">1</definedName>
    <definedName name="solver_opt" localSheetId="4" hidden="1">'ACWWA Meter Size'!#REF!</definedName>
    <definedName name="solver_opt" localSheetId="2" hidden="1">'Non-Residential Curve'!$H$29</definedName>
    <definedName name="solver_opt" localSheetId="3" hidden="1">'Pressure Adjustment Factors'!#REF!</definedName>
    <definedName name="solver_opt" localSheetId="1" hidden="1">'Residential Curve'!$H$21</definedName>
    <definedName name="solver_pre" localSheetId="4" hidden="1">0.000000001</definedName>
    <definedName name="solver_pre" localSheetId="2" hidden="1">0.000001</definedName>
    <definedName name="solver_pre" localSheetId="3" hidden="1">0.000000001</definedName>
    <definedName name="solver_pre" localSheetId="1" hidden="1">0.000001</definedName>
    <definedName name="solver_scl" localSheetId="4" hidden="1">2</definedName>
    <definedName name="solver_scl" localSheetId="2" hidden="1">2</definedName>
    <definedName name="solver_scl" localSheetId="3" hidden="1">2</definedName>
    <definedName name="solver_scl" localSheetId="1" hidden="1">2</definedName>
    <definedName name="solver_sho" localSheetId="4" hidden="1">2</definedName>
    <definedName name="solver_sho" localSheetId="2" hidden="1">2</definedName>
    <definedName name="solver_sho" localSheetId="3" hidden="1">2</definedName>
    <definedName name="solver_sho" localSheetId="1" hidden="1">2</definedName>
    <definedName name="solver_tim" localSheetId="4" hidden="1">100</definedName>
    <definedName name="solver_tim" localSheetId="2" hidden="1">100</definedName>
    <definedName name="solver_tim" localSheetId="3" hidden="1">100</definedName>
    <definedName name="solver_tim" localSheetId="1" hidden="1">100</definedName>
    <definedName name="solver_tol" localSheetId="4" hidden="1">0.05</definedName>
    <definedName name="solver_tol" localSheetId="2" hidden="1">0.05</definedName>
    <definedName name="solver_tol" localSheetId="3" hidden="1">0.05</definedName>
    <definedName name="solver_tol" localSheetId="1" hidden="1">0.05</definedName>
    <definedName name="solver_typ" localSheetId="4" hidden="1">3</definedName>
    <definedName name="solver_typ" localSheetId="2" hidden="1">3</definedName>
    <definedName name="solver_typ" localSheetId="3" hidden="1">3</definedName>
    <definedName name="solver_typ" localSheetId="1" hidden="1">3</definedName>
    <definedName name="solver_val" localSheetId="4" hidden="1">0</definedName>
    <definedName name="solver_val" localSheetId="2" hidden="1">0</definedName>
    <definedName name="solver_val" localSheetId="3" hidden="1">0</definedName>
    <definedName name="solver_val" localSheetId="1" hidden="1">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6" i="1" l="1"/>
  <c r="H15" i="1"/>
  <c r="H29" i="1"/>
  <c r="H19" i="1"/>
  <c r="H17" i="1"/>
  <c r="H23" i="1"/>
  <c r="H26" i="1"/>
  <c r="H21" i="1"/>
  <c r="H24" i="1"/>
  <c r="H30" i="1"/>
  <c r="H35" i="1"/>
  <c r="H18" i="1"/>
  <c r="H38" i="1" s="1"/>
  <c r="H20" i="1"/>
  <c r="H22" i="1"/>
  <c r="H25" i="1"/>
  <c r="H31" i="1"/>
  <c r="H34" i="1"/>
  <c r="H36" i="1"/>
  <c r="A10" i="5"/>
  <c r="A11" i="5" s="1"/>
  <c r="A12" i="5" s="1"/>
  <c r="A13" i="5" s="1"/>
  <c r="A14" i="5" s="1"/>
  <c r="A15" i="5" s="1"/>
  <c r="A16" i="5" s="1"/>
  <c r="A17" i="5" s="1"/>
  <c r="A18" i="5" s="1"/>
  <c r="D21" i="5"/>
  <c r="D15" i="5"/>
  <c r="D23" i="5"/>
  <c r="D19" i="5"/>
  <c r="D17" i="5"/>
  <c r="D13" i="5"/>
  <c r="D11" i="5"/>
  <c r="B10" i="5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10" i="4"/>
  <c r="H10" i="4"/>
  <c r="B11" i="4"/>
  <c r="H11" i="4"/>
  <c r="B12" i="4"/>
  <c r="H12" i="4"/>
  <c r="B13" i="4"/>
  <c r="H13" i="4"/>
  <c r="B14" i="4"/>
  <c r="H14" i="4"/>
  <c r="B15" i="4"/>
  <c r="H15" i="4"/>
  <c r="B16" i="4"/>
  <c r="H16" i="4"/>
  <c r="B17" i="4"/>
  <c r="H17" i="4"/>
  <c r="B18" i="4"/>
  <c r="H18" i="4"/>
  <c r="B19" i="4"/>
  <c r="H19" i="4"/>
  <c r="B20" i="4"/>
  <c r="H20" i="4"/>
  <c r="B21" i="4"/>
  <c r="H21" i="4"/>
  <c r="B22" i="4"/>
  <c r="H22" i="4"/>
  <c r="B23" i="4"/>
  <c r="H23" i="4"/>
  <c r="B24" i="4"/>
  <c r="H24" i="4"/>
  <c r="B25" i="4"/>
  <c r="H25" i="4"/>
  <c r="B26" i="4"/>
  <c r="H26" i="4"/>
  <c r="B27" i="4"/>
  <c r="H27" i="4"/>
  <c r="B9" i="4"/>
  <c r="H9" i="4"/>
  <c r="H29" i="4" s="1"/>
  <c r="B9" i="2"/>
  <c r="H9" i="2"/>
  <c r="B10" i="2"/>
  <c r="H10" i="2"/>
  <c r="H21" i="2" s="1"/>
  <c r="B11" i="2"/>
  <c r="H11" i="2"/>
  <c r="B12" i="2"/>
  <c r="H12" i="2"/>
  <c r="B13" i="2"/>
  <c r="H13" i="2"/>
  <c r="B14" i="2"/>
  <c r="H14" i="2"/>
  <c r="B15" i="2"/>
  <c r="H15" i="2"/>
  <c r="B16" i="2"/>
  <c r="H16" i="2"/>
  <c r="B17" i="2"/>
  <c r="H17" i="2"/>
  <c r="B18" i="2"/>
  <c r="H18" i="2"/>
  <c r="B19" i="2"/>
  <c r="H19" i="2"/>
  <c r="J40" i="1" l="1"/>
  <c r="H40" i="1" s="1"/>
  <c r="H39" i="1"/>
  <c r="J42" i="1"/>
  <c r="A19" i="5"/>
  <c r="A20" i="5" s="1"/>
  <c r="A21" i="5" s="1"/>
  <c r="A22" i="5" s="1"/>
  <c r="A23" i="5" s="1"/>
  <c r="A24" i="5" s="1"/>
  <c r="A25" i="5" s="1"/>
  <c r="A26" i="5" s="1"/>
  <c r="A27" i="5" s="1"/>
  <c r="A28" i="5" s="1"/>
  <c r="H42" i="1"/>
  <c r="H44" i="1" l="1"/>
  <c r="H46" i="1" s="1"/>
</calcChain>
</file>

<file path=xl/sharedStrings.xml><?xml version="1.0" encoding="utf-8"?>
<sst xmlns="http://schemas.openxmlformats.org/spreadsheetml/2006/main" count="88" uniqueCount="73">
  <si>
    <t>Fixture or Appliance</t>
  </si>
  <si>
    <t>Toilet (tank)</t>
  </si>
  <si>
    <t>Toilet (flush valve)</t>
  </si>
  <si>
    <t>Urinal (wall or stall)</t>
  </si>
  <si>
    <t>Bidet</t>
  </si>
  <si>
    <t>Shower (single head)</t>
  </si>
  <si>
    <t>Dishwasher</t>
  </si>
  <si>
    <t>Bathtub</t>
  </si>
  <si>
    <t>Clothes Washer</t>
  </si>
  <si>
    <t>Hose connections (with 50 ft of hose)</t>
  </si>
  <si>
    <t>1/2 in.</t>
  </si>
  <si>
    <t>5/8 in.</t>
  </si>
  <si>
    <t>3/4 in.</t>
  </si>
  <si>
    <t>Miscellaneous</t>
  </si>
  <si>
    <t>Bedpan washers</t>
  </si>
  <si>
    <t>Drinking fountains</t>
  </si>
  <si>
    <t>Dental units</t>
  </si>
  <si>
    <t>Fixture Value</t>
  </si>
  <si>
    <t>(at 60 psi)</t>
  </si>
  <si>
    <t>Urinal (flush valve)</t>
  </si>
  <si>
    <t>Number of</t>
  </si>
  <si>
    <t>Fixtures</t>
  </si>
  <si>
    <t>Sink (lavatory)</t>
  </si>
  <si>
    <t>Kitchen Sink</t>
  </si>
  <si>
    <t>Utility Sink</t>
  </si>
  <si>
    <t>Subtotal</t>
  </si>
  <si>
    <t>Combined Fixture Value</t>
  </si>
  <si>
    <t>Pressure Adjustment Factor</t>
  </si>
  <si>
    <t>Residential or Non-Residential</t>
  </si>
  <si>
    <t>Ax +Bx^2 + C = y</t>
  </si>
  <si>
    <t>A</t>
  </si>
  <si>
    <t>B</t>
  </si>
  <si>
    <t>C</t>
  </si>
  <si>
    <t>x</t>
  </si>
  <si>
    <t>y</t>
  </si>
  <si>
    <t>Residential</t>
  </si>
  <si>
    <t>Actual Residential</t>
  </si>
  <si>
    <t>Actual Non-Residential</t>
  </si>
  <si>
    <t>Non-Residential</t>
  </si>
  <si>
    <t>Total</t>
  </si>
  <si>
    <t xml:space="preserve">Squared Error </t>
  </si>
  <si>
    <t>Squared Error</t>
  </si>
  <si>
    <t>at Meter Discharge</t>
  </si>
  <si>
    <t>Working Pressure</t>
  </si>
  <si>
    <t>Pressure Adjustment</t>
  </si>
  <si>
    <t>Factor</t>
  </si>
  <si>
    <t>Meter</t>
  </si>
  <si>
    <t>Size</t>
  </si>
  <si>
    <t>Design</t>
  </si>
  <si>
    <t>Capacity</t>
  </si>
  <si>
    <t>(gpm)</t>
  </si>
  <si>
    <t>3/4"</t>
  </si>
  <si>
    <t>1"</t>
  </si>
  <si>
    <t>1 1/2"</t>
  </si>
  <si>
    <t>2"</t>
  </si>
  <si>
    <t>3"</t>
  </si>
  <si>
    <t>4"</t>
  </si>
  <si>
    <t>6"</t>
  </si>
  <si>
    <t>ACWWA Project Number</t>
  </si>
  <si>
    <t>ACWWA Water Demand Estimate and Meter Sizing Using Fixture Values</t>
  </si>
  <si>
    <t>(Based on AWWA M22 Manual, Second Edition and ACWWA Rules and Regulations)</t>
  </si>
  <si>
    <t>Required ACWWA Meter Size</t>
  </si>
  <si>
    <t>Demand (gpm)</t>
  </si>
  <si>
    <t>Total Adjusted demand (gpm)</t>
  </si>
  <si>
    <t>Pressure Zone at Project</t>
  </si>
  <si>
    <t>Building address or number</t>
  </si>
  <si>
    <t>Non Residential</t>
  </si>
  <si>
    <t>1=Residential, 2=Non-Residential</t>
  </si>
  <si>
    <t>Pressure Factor (See Pressure Adjustment Factors Tab</t>
  </si>
  <si>
    <t>Pulldown Menu</t>
  </si>
  <si>
    <t>Number</t>
  </si>
  <si>
    <t xml:space="preserve">      </t>
  </si>
  <si>
    <t>(Obtained from ACWWA or Hydrant Test)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</si>
</sst>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indexed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hidden="1"/>
    </xf>
    <xf numFmtId="0" fontId="4" fillId="0" borderId="1" xfId="0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1" xfId="0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/>
      <protection hidden="1"/>
    </xf>
    <xf numFmtId="0" fontId="0" fillId="0" borderId="0" xfId="0" applyProtection="1">
      <protection locked="0"/>
    </xf>
    <xf numFmtId="0" fontId="0" fillId="0" borderId="0" xfId="0" applyProtection="1">
      <protection hidden="1"/>
    </xf>
    <xf numFmtId="0" fontId="0" fillId="0" borderId="13" xfId="0" applyBorder="1" applyAlignment="1" applyProtection="1">
      <alignment horizontal="center"/>
      <protection hidden="1"/>
    </xf>
    <xf numFmtId="0" fontId="0" fillId="0" borderId="0" xfId="0" applyAlignment="1" applyProtection="1">
      <alignment horizontal="left"/>
      <protection hidden="1"/>
    </xf>
    <xf numFmtId="0" fontId="0" fillId="0" borderId="0" xfId="0" applyBorder="1" applyProtection="1">
      <protection hidden="1"/>
    </xf>
    <xf numFmtId="0" fontId="0" fillId="0" borderId="0" xfId="0" applyProtection="1">
      <protection locked="0" hidden="1"/>
    </xf>
    <xf numFmtId="0" fontId="0" fillId="0" borderId="1" xfId="0" applyBorder="1" applyProtection="1">
      <protection locked="0" hidden="1"/>
    </xf>
    <xf numFmtId="0" fontId="5" fillId="0" borderId="0" xfId="0" applyFont="1" applyAlignment="1" applyProtection="1">
      <alignment horizontal="right"/>
      <protection hidden="1"/>
    </xf>
    <xf numFmtId="0" fontId="3" fillId="0" borderId="13" xfId="0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6" xfId="0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Residential Actual vs. Projected</a:t>
            </a:r>
          </a:p>
        </c:rich>
      </c:tx>
      <c:layout>
        <c:manualLayout>
          <c:xMode val="edge"/>
          <c:yMode val="edge"/>
          <c:x val="0.385687709058739"/>
          <c:y val="3.163016508182379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0408921933085502E-2"/>
          <c:y val="0.17274980219216229"/>
          <c:w val="0.82342007434944242"/>
          <c:h val="0.6593689632968448"/>
        </c:manualLayout>
      </c:layout>
      <c:scatterChart>
        <c:scatterStyle val="smoothMarker"/>
        <c:varyColors val="0"/>
        <c:ser>
          <c:idx val="0"/>
          <c:order val="0"/>
          <c:tx>
            <c:v>Actual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'Residential Curve'!$E$9:$E$19</c:f>
              <c:numCache>
                <c:formatCode>General</c:formatCode>
                <c:ptCount val="11"/>
                <c:pt idx="0">
                  <c:v>18</c:v>
                </c:pt>
                <c:pt idx="1">
                  <c:v>40</c:v>
                </c:pt>
                <c:pt idx="2">
                  <c:v>115</c:v>
                </c:pt>
                <c:pt idx="3">
                  <c:v>205</c:v>
                </c:pt>
                <c:pt idx="4">
                  <c:v>283</c:v>
                </c:pt>
                <c:pt idx="5">
                  <c:v>380</c:v>
                </c:pt>
                <c:pt idx="6">
                  <c:v>460</c:v>
                </c:pt>
                <c:pt idx="7">
                  <c:v>580</c:v>
                </c:pt>
                <c:pt idx="8">
                  <c:v>723</c:v>
                </c:pt>
                <c:pt idx="9">
                  <c:v>988</c:v>
                </c:pt>
                <c:pt idx="10">
                  <c:v>1250</c:v>
                </c:pt>
              </c:numCache>
            </c:numRef>
          </c:xVal>
          <c:yVal>
            <c:numRef>
              <c:f>'Residential Curve'!$F$9:$F$19</c:f>
              <c:numCache>
                <c:formatCode>General</c:formatCode>
                <c:ptCount val="11"/>
                <c:pt idx="0">
                  <c:v>18</c:v>
                </c:pt>
                <c:pt idx="1">
                  <c:v>20</c:v>
                </c:pt>
                <c:pt idx="2">
                  <c:v>25</c:v>
                </c:pt>
                <c:pt idx="3">
                  <c:v>30</c:v>
                </c:pt>
                <c:pt idx="4">
                  <c:v>35</c:v>
                </c:pt>
                <c:pt idx="5">
                  <c:v>40</c:v>
                </c:pt>
                <c:pt idx="6">
                  <c:v>45</c:v>
                </c:pt>
                <c:pt idx="7">
                  <c:v>50</c:v>
                </c:pt>
                <c:pt idx="8">
                  <c:v>55</c:v>
                </c:pt>
                <c:pt idx="9">
                  <c:v>60</c:v>
                </c:pt>
                <c:pt idx="10">
                  <c:v>65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E8C-40D7-B6C9-34C5F716E4C0}"/>
            </c:ext>
          </c:extLst>
        </c:ser>
        <c:ser>
          <c:idx val="1"/>
          <c:order val="1"/>
          <c:tx>
            <c:v>Curve Fit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'Residential Curve'!$A$9:$A$19</c:f>
              <c:numCache>
                <c:formatCode>General</c:formatCode>
                <c:ptCount val="11"/>
                <c:pt idx="0">
                  <c:v>18</c:v>
                </c:pt>
                <c:pt idx="1">
                  <c:v>40</c:v>
                </c:pt>
                <c:pt idx="2">
                  <c:v>115</c:v>
                </c:pt>
                <c:pt idx="3">
                  <c:v>205</c:v>
                </c:pt>
                <c:pt idx="4">
                  <c:v>283</c:v>
                </c:pt>
                <c:pt idx="5">
                  <c:v>380</c:v>
                </c:pt>
                <c:pt idx="6">
                  <c:v>460</c:v>
                </c:pt>
                <c:pt idx="7">
                  <c:v>580</c:v>
                </c:pt>
                <c:pt idx="8">
                  <c:v>723</c:v>
                </c:pt>
                <c:pt idx="9">
                  <c:v>988</c:v>
                </c:pt>
                <c:pt idx="10">
                  <c:v>1250</c:v>
                </c:pt>
              </c:numCache>
            </c:numRef>
          </c:xVal>
          <c:yVal>
            <c:numRef>
              <c:f>'Residential Curve'!$B$9:$B$19</c:f>
              <c:numCache>
                <c:formatCode>General</c:formatCode>
                <c:ptCount val="11"/>
                <c:pt idx="0">
                  <c:v>18.280411375959321</c:v>
                </c:pt>
                <c:pt idx="1">
                  <c:v>19.821623624332382</c:v>
                </c:pt>
                <c:pt idx="2">
                  <c:v>24.879538057053853</c:v>
                </c:pt>
                <c:pt idx="3">
                  <c:v>30.548507438454006</c:v>
                </c:pt>
                <c:pt idx="4">
                  <c:v>35.108178673526659</c:v>
                </c:pt>
                <c:pt idx="5">
                  <c:v>40.320696513835244</c:v>
                </c:pt>
                <c:pt idx="6">
                  <c:v>44.237762750823293</c:v>
                </c:pt>
                <c:pt idx="7">
                  <c:v>49.466044226926584</c:v>
                </c:pt>
                <c:pt idx="8">
                  <c:v>54.682038897384828</c:v>
                </c:pt>
                <c:pt idx="9">
                  <c:v>61.431875960373915</c:v>
                </c:pt>
                <c:pt idx="10">
                  <c:v>64.381226070370644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E8C-40D7-B6C9-34C5F716E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9150184"/>
        <c:axId val="1"/>
      </c:scatterChart>
      <c:valAx>
        <c:axId val="4691501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Fixture Value</a:t>
                </a:r>
              </a:p>
            </c:rich>
          </c:tx>
          <c:layout>
            <c:manualLayout>
              <c:xMode val="edge"/>
              <c:yMode val="edge"/>
              <c:x val="0.4302974432446503"/>
              <c:y val="0.9075446170321606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ajorUnit val="100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Demand, gpm</a:t>
                </a:r>
              </a:p>
            </c:rich>
          </c:tx>
          <c:layout>
            <c:manualLayout>
              <c:xMode val="edge"/>
              <c:yMode val="edge"/>
              <c:x val="1.4869911395303775E-2"/>
              <c:y val="0.3892952588576701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9150184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1078066914498146"/>
          <c:y val="0.45498891563287813"/>
          <c:w val="8.2713754646840151E-2"/>
          <c:h val="0.1070562154430301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Residential Actual vs. Projected</a:t>
            </a:r>
          </a:p>
        </c:rich>
      </c:tx>
      <c:layout>
        <c:manualLayout>
          <c:xMode val="edge"/>
          <c:yMode val="edge"/>
          <c:x val="0.35873608640083304"/>
          <c:y val="2.87907193419004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784386617100371E-2"/>
          <c:y val="0.16122840690978887"/>
          <c:w val="0.78252788104089221"/>
          <c:h val="0.68522072936660272"/>
        </c:manualLayout>
      </c:layout>
      <c:scatterChart>
        <c:scatterStyle val="smoothMarker"/>
        <c:varyColors val="0"/>
        <c:ser>
          <c:idx val="0"/>
          <c:order val="0"/>
          <c:tx>
            <c:v>Actual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'Non-Residential Curve'!$E$9:$E$27</c:f>
              <c:numCache>
                <c:formatCode>General</c:formatCode>
                <c:ptCount val="19"/>
                <c:pt idx="0">
                  <c:v>25</c:v>
                </c:pt>
                <c:pt idx="1">
                  <c:v>60</c:v>
                </c:pt>
                <c:pt idx="2">
                  <c:v>105</c:v>
                </c:pt>
                <c:pt idx="3">
                  <c:v>148</c:v>
                </c:pt>
                <c:pt idx="4">
                  <c:v>190</c:v>
                </c:pt>
                <c:pt idx="5">
                  <c:v>240</c:v>
                </c:pt>
                <c:pt idx="6">
                  <c:v>289</c:v>
                </c:pt>
                <c:pt idx="7">
                  <c:v>338</c:v>
                </c:pt>
                <c:pt idx="8">
                  <c:v>400</c:v>
                </c:pt>
                <c:pt idx="9">
                  <c:v>452</c:v>
                </c:pt>
                <c:pt idx="10">
                  <c:v>518</c:v>
                </c:pt>
                <c:pt idx="11">
                  <c:v>578</c:v>
                </c:pt>
                <c:pt idx="12">
                  <c:v>652</c:v>
                </c:pt>
                <c:pt idx="13">
                  <c:v>723</c:v>
                </c:pt>
                <c:pt idx="14">
                  <c:v>805</c:v>
                </c:pt>
                <c:pt idx="15">
                  <c:v>883</c:v>
                </c:pt>
                <c:pt idx="16">
                  <c:v>978</c:v>
                </c:pt>
                <c:pt idx="17">
                  <c:v>1083</c:v>
                </c:pt>
                <c:pt idx="18">
                  <c:v>1207</c:v>
                </c:pt>
              </c:numCache>
            </c:numRef>
          </c:xVal>
          <c:yVal>
            <c:numRef>
              <c:f>'Non-Residential Curve'!$F$9:$F$27</c:f>
              <c:numCache>
                <c:formatCode>General</c:formatCode>
                <c:ptCount val="19"/>
                <c:pt idx="0">
                  <c:v>40</c:v>
                </c:pt>
                <c:pt idx="1">
                  <c:v>45</c:v>
                </c:pt>
                <c:pt idx="2">
                  <c:v>50</c:v>
                </c:pt>
                <c:pt idx="3">
                  <c:v>55</c:v>
                </c:pt>
                <c:pt idx="4">
                  <c:v>60</c:v>
                </c:pt>
                <c:pt idx="5">
                  <c:v>65</c:v>
                </c:pt>
                <c:pt idx="6">
                  <c:v>70</c:v>
                </c:pt>
                <c:pt idx="7">
                  <c:v>75</c:v>
                </c:pt>
                <c:pt idx="8">
                  <c:v>80</c:v>
                </c:pt>
                <c:pt idx="9">
                  <c:v>85</c:v>
                </c:pt>
                <c:pt idx="10">
                  <c:v>90</c:v>
                </c:pt>
                <c:pt idx="11">
                  <c:v>95</c:v>
                </c:pt>
                <c:pt idx="12">
                  <c:v>100</c:v>
                </c:pt>
                <c:pt idx="13">
                  <c:v>105</c:v>
                </c:pt>
                <c:pt idx="14">
                  <c:v>110</c:v>
                </c:pt>
                <c:pt idx="15">
                  <c:v>115</c:v>
                </c:pt>
                <c:pt idx="16">
                  <c:v>120</c:v>
                </c:pt>
                <c:pt idx="17">
                  <c:v>125</c:v>
                </c:pt>
                <c:pt idx="18">
                  <c:v>130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622-4537-9368-B3C274F826F7}"/>
            </c:ext>
          </c:extLst>
        </c:ser>
        <c:ser>
          <c:idx val="1"/>
          <c:order val="1"/>
          <c:tx>
            <c:v>Curve Fit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'Non-Residential Curve'!$A$9:$A$27</c:f>
              <c:numCache>
                <c:formatCode>General</c:formatCode>
                <c:ptCount val="19"/>
                <c:pt idx="0">
                  <c:v>25</c:v>
                </c:pt>
                <c:pt idx="1">
                  <c:v>60</c:v>
                </c:pt>
                <c:pt idx="2">
                  <c:v>105</c:v>
                </c:pt>
                <c:pt idx="3">
                  <c:v>148</c:v>
                </c:pt>
                <c:pt idx="4">
                  <c:v>190</c:v>
                </c:pt>
                <c:pt idx="5">
                  <c:v>240</c:v>
                </c:pt>
                <c:pt idx="6">
                  <c:v>289</c:v>
                </c:pt>
                <c:pt idx="7">
                  <c:v>338</c:v>
                </c:pt>
                <c:pt idx="8">
                  <c:v>400</c:v>
                </c:pt>
                <c:pt idx="9">
                  <c:v>452</c:v>
                </c:pt>
                <c:pt idx="10">
                  <c:v>518</c:v>
                </c:pt>
                <c:pt idx="11">
                  <c:v>578</c:v>
                </c:pt>
                <c:pt idx="12">
                  <c:v>652</c:v>
                </c:pt>
                <c:pt idx="13">
                  <c:v>723</c:v>
                </c:pt>
                <c:pt idx="14">
                  <c:v>805</c:v>
                </c:pt>
                <c:pt idx="15">
                  <c:v>883</c:v>
                </c:pt>
                <c:pt idx="16">
                  <c:v>978</c:v>
                </c:pt>
                <c:pt idx="17">
                  <c:v>1083</c:v>
                </c:pt>
                <c:pt idx="18">
                  <c:v>1207</c:v>
                </c:pt>
              </c:numCache>
            </c:numRef>
          </c:xVal>
          <c:yVal>
            <c:numRef>
              <c:f>'Non-Residential Curve'!$B$9:$B$27</c:f>
              <c:numCache>
                <c:formatCode>General</c:formatCode>
                <c:ptCount val="19"/>
                <c:pt idx="0">
                  <c:v>40.964031131797263</c:v>
                </c:pt>
                <c:pt idx="1">
                  <c:v>45.037578958582024</c:v>
                </c:pt>
                <c:pt idx="2">
                  <c:v>50.144547722622875</c:v>
                </c:pt>
                <c:pt idx="3">
                  <c:v>54.887422788933819</c:v>
                </c:pt>
                <c:pt idx="4">
                  <c:v>59.390635646954593</c:v>
                </c:pt>
                <c:pt idx="5">
                  <c:v>64.584917389567678</c:v>
                </c:pt>
                <c:pt idx="6">
                  <c:v>69.499532296968951</c:v>
                </c:pt>
                <c:pt idx="7">
                  <c:v>74.240141571691055</c:v>
                </c:pt>
                <c:pt idx="8">
                  <c:v>79.98908684222701</c:v>
                </c:pt>
                <c:pt idx="9">
                  <c:v>84.595975422326489</c:v>
                </c:pt>
                <c:pt idx="10">
                  <c:v>90.160973605648422</c:v>
                </c:pt>
                <c:pt idx="11">
                  <c:v>94.946118135380743</c:v>
                </c:pt>
                <c:pt idx="12">
                  <c:v>100.48847946792458</c:v>
                </c:pt>
                <c:pt idx="13">
                  <c:v>105.43310008291665</c:v>
                </c:pt>
                <c:pt idx="14">
                  <c:v>110.6891708821806</c:v>
                </c:pt>
                <c:pt idx="15">
                  <c:v>115.23662176654427</c:v>
                </c:pt>
                <c:pt idx="16">
                  <c:v>120.1796438466537</c:v>
                </c:pt>
                <c:pt idx="17">
                  <c:v>124.8820264631448</c:v>
                </c:pt>
                <c:pt idx="18">
                  <c:v>129.40635682140993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622-4537-9368-B3C274F826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9146248"/>
        <c:axId val="1"/>
      </c:scatterChart>
      <c:valAx>
        <c:axId val="469146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Fixture Value</a:t>
                </a:r>
              </a:p>
            </c:rich>
          </c:tx>
          <c:layout>
            <c:manualLayout>
              <c:xMode val="edge"/>
              <c:yMode val="edge"/>
              <c:x val="0.42379183865998848"/>
              <c:y val="0.9155469202713296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ajorUnit val="100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Demand, gpm</a:t>
                </a:r>
              </a:p>
            </c:rich>
          </c:tx>
          <c:layout>
            <c:manualLayout>
              <c:xMode val="edge"/>
              <c:yMode val="edge"/>
              <c:x val="1.4869911395303775E-2"/>
              <c:y val="0.3953933788579457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9146248"/>
        <c:crosses val="autoZero"/>
        <c:crossBetween val="midCat"/>
        <c:majorUnit val="1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9498141263940523"/>
          <c:y val="0.45977097508638476"/>
          <c:w val="9.7583643122676575E-2"/>
          <c:h val="9.578561980966349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trlProps/ctrlProp1.xml><?xml version="1.0" encoding="utf-8"?>
<formControlPr xmlns="http://schemas.microsoft.com/office/spreadsheetml/2009/9/main" objectType="Drop" dropLines="2" dropStyle="combo" dx="22" fmlaLink="$J$34" fmlaRange="$J$29:$J$30" sel="1" val="0"/>
</file>

<file path=xl/ctrlProps/ctrlProp2.xml><?xml version="1.0" encoding="utf-8"?>
<formControlPr xmlns="http://schemas.microsoft.com/office/spreadsheetml/2009/9/main" objectType="Drop" dropLines="20" dropStyle="combo" dx="22" fmlaLink="$J$24" fmlaRange="'Pressure Adjustment Factors'!$B$9:$B$28" sel="20" val="0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7</xdr:row>
          <xdr:rowOff>0</xdr:rowOff>
        </xdr:from>
        <xdr:to>
          <xdr:col>5</xdr:col>
          <xdr:colOff>447675</xdr:colOff>
          <xdr:row>8</xdr:row>
          <xdr:rowOff>38100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AA5CD479-80B2-47FD-90A6-48721B6554B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9</xdr:row>
          <xdr:rowOff>9525</xdr:rowOff>
        </xdr:from>
        <xdr:to>
          <xdr:col>5</xdr:col>
          <xdr:colOff>447675</xdr:colOff>
          <xdr:row>10</xdr:row>
          <xdr:rowOff>47625</xdr:rowOff>
        </xdr:to>
        <xdr:sp macro="" textlink="">
          <xdr:nvSpPr>
            <xdr:cNvPr id="4098" name="Drop Dow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8D1F2305-49A9-4973-B4D9-CE31A93E150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21</xdr:row>
      <xdr:rowOff>142875</xdr:rowOff>
    </xdr:from>
    <xdr:to>
      <xdr:col>16</xdr:col>
      <xdr:colOff>428625</xdr:colOff>
      <xdr:row>46</xdr:row>
      <xdr:rowOff>9525</xdr:rowOff>
    </xdr:to>
    <xdr:graphicFrame macro="">
      <xdr:nvGraphicFramePr>
        <xdr:cNvPr id="1029" name="Chart 1">
          <a:extLst>
            <a:ext uri="{FF2B5EF4-FFF2-40B4-BE49-F238E27FC236}">
              <a16:creationId xmlns:a16="http://schemas.microsoft.com/office/drawing/2014/main" id="{6B7BCFCD-4DD9-4CED-975A-C79AC59246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29</xdr:row>
      <xdr:rowOff>142875</xdr:rowOff>
    </xdr:from>
    <xdr:to>
      <xdr:col>16</xdr:col>
      <xdr:colOff>428625</xdr:colOff>
      <xdr:row>60</xdr:row>
      <xdr:rowOff>95250</xdr:rowOff>
    </xdr:to>
    <xdr:graphicFrame macro="">
      <xdr:nvGraphicFramePr>
        <xdr:cNvPr id="2053" name="Chart 1">
          <a:extLst>
            <a:ext uri="{FF2B5EF4-FFF2-40B4-BE49-F238E27FC236}">
              <a16:creationId xmlns:a16="http://schemas.microsoft.com/office/drawing/2014/main" id="{62AC84BA-8909-4532-935E-0402C5809F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B1:K47"/>
  <sheetViews>
    <sheetView tabSelected="1" zoomScaleNormal="100" workbookViewId="0">
      <selection activeCell="I7" sqref="I7"/>
    </sheetView>
  </sheetViews>
  <sheetFormatPr defaultRowHeight="12.75" x14ac:dyDescent="0.2"/>
  <cols>
    <col min="1" max="1" width="4.42578125" style="24" customWidth="1"/>
    <col min="2" max="2" width="34.28515625" style="24" customWidth="1"/>
    <col min="3" max="3" width="6.5703125" style="24" customWidth="1"/>
    <col min="4" max="4" width="12" style="24" bestFit="1" customWidth="1"/>
    <col min="5" max="5" width="3.42578125" style="24" customWidth="1"/>
    <col min="6" max="6" width="9.140625" style="24"/>
    <col min="7" max="7" width="3.42578125" style="24" customWidth="1"/>
    <col min="8" max="8" width="12" style="24" bestFit="1" customWidth="1"/>
    <col min="9" max="9" width="9.140625" style="29"/>
    <col min="10" max="10" width="9.140625" style="29" hidden="1" customWidth="1"/>
    <col min="11" max="11" width="9.140625" style="29"/>
    <col min="12" max="16384" width="9.140625" style="24"/>
  </cols>
  <sheetData>
    <row r="1" spans="2:8" ht="16.5" thickBot="1" x14ac:dyDescent="0.3">
      <c r="B1" s="32" t="s">
        <v>59</v>
      </c>
      <c r="C1" s="32"/>
      <c r="D1" s="32"/>
      <c r="E1" s="32"/>
      <c r="F1" s="32"/>
      <c r="G1" s="32"/>
      <c r="H1" s="32"/>
    </row>
    <row r="2" spans="2:8" x14ac:dyDescent="0.2">
      <c r="B2" s="33" t="s">
        <v>60</v>
      </c>
      <c r="C2" s="33"/>
      <c r="D2" s="33"/>
      <c r="E2" s="33"/>
      <c r="F2" s="33"/>
      <c r="G2" s="33"/>
      <c r="H2" s="33"/>
    </row>
    <row r="3" spans="2:8" x14ac:dyDescent="0.2">
      <c r="B3" s="25"/>
      <c r="C3" s="25"/>
      <c r="D3" s="25"/>
      <c r="E3" s="25"/>
      <c r="F3" s="25"/>
      <c r="G3" s="25"/>
      <c r="H3" s="25"/>
    </row>
    <row r="4" spans="2:8" x14ac:dyDescent="0.2">
      <c r="B4" s="25" t="s">
        <v>58</v>
      </c>
      <c r="C4" s="34"/>
      <c r="D4" s="34"/>
      <c r="E4" s="34"/>
      <c r="F4" s="34"/>
      <c r="G4" s="34"/>
      <c r="H4" s="34"/>
    </row>
    <row r="5" spans="2:8" x14ac:dyDescent="0.2">
      <c r="B5" s="25"/>
      <c r="C5" s="28"/>
      <c r="D5" s="28"/>
      <c r="E5" s="28"/>
      <c r="F5" s="28"/>
      <c r="G5" s="28"/>
      <c r="H5" s="28"/>
    </row>
    <row r="6" spans="2:8" x14ac:dyDescent="0.2">
      <c r="B6" s="25" t="s">
        <v>65</v>
      </c>
      <c r="C6" s="35"/>
      <c r="D6" s="35"/>
      <c r="E6" s="35"/>
      <c r="F6" s="35"/>
      <c r="G6" s="35"/>
      <c r="H6" s="35"/>
    </row>
    <row r="7" spans="2:8" x14ac:dyDescent="0.2">
      <c r="B7" s="25"/>
      <c r="C7" s="28"/>
      <c r="D7" s="28"/>
      <c r="E7" s="28"/>
      <c r="F7" s="28"/>
      <c r="G7" s="28"/>
      <c r="H7" s="28"/>
    </row>
    <row r="8" spans="2:8" x14ac:dyDescent="0.2">
      <c r="B8" s="25" t="s">
        <v>28</v>
      </c>
      <c r="C8" s="25"/>
      <c r="D8" s="25"/>
      <c r="E8" s="25"/>
      <c r="F8" s="25"/>
      <c r="G8" s="25"/>
      <c r="H8" s="25"/>
    </row>
    <row r="9" spans="2:8" x14ac:dyDescent="0.2">
      <c r="B9" s="25"/>
      <c r="C9" s="25"/>
      <c r="D9" s="25"/>
      <c r="E9" s="25"/>
      <c r="F9" s="25"/>
      <c r="G9" s="25"/>
      <c r="H9" s="25"/>
    </row>
    <row r="10" spans="2:8" x14ac:dyDescent="0.2">
      <c r="B10" s="25" t="s">
        <v>64</v>
      </c>
      <c r="C10" s="25"/>
      <c r="D10" s="25"/>
      <c r="E10" s="25"/>
      <c r="F10" s="25"/>
      <c r="G10" s="25"/>
      <c r="H10" s="25"/>
    </row>
    <row r="11" spans="2:8" x14ac:dyDescent="0.2">
      <c r="B11" s="25" t="s">
        <v>72</v>
      </c>
      <c r="C11" s="25"/>
      <c r="D11" s="25"/>
      <c r="E11" s="25"/>
      <c r="F11" s="25"/>
      <c r="G11" s="25"/>
      <c r="H11" s="25"/>
    </row>
    <row r="12" spans="2:8" x14ac:dyDescent="0.2">
      <c r="B12" s="21"/>
      <c r="C12" s="21"/>
      <c r="D12" s="21" t="s">
        <v>17</v>
      </c>
      <c r="E12" s="21"/>
      <c r="F12" s="21" t="s">
        <v>20</v>
      </c>
      <c r="G12" s="21"/>
      <c r="H12" s="21" t="s">
        <v>25</v>
      </c>
    </row>
    <row r="13" spans="2:8" ht="13.5" thickBot="1" x14ac:dyDescent="0.25">
      <c r="B13" s="26" t="s">
        <v>0</v>
      </c>
      <c r="C13" s="26"/>
      <c r="D13" s="26" t="s">
        <v>18</v>
      </c>
      <c r="E13" s="26"/>
      <c r="F13" s="26" t="s">
        <v>21</v>
      </c>
      <c r="G13" s="26"/>
      <c r="H13" s="26" t="s">
        <v>17</v>
      </c>
    </row>
    <row r="14" spans="2:8" x14ac:dyDescent="0.2">
      <c r="B14" s="21"/>
      <c r="C14" s="21"/>
      <c r="D14" s="21"/>
      <c r="E14" s="21"/>
      <c r="F14" s="21"/>
      <c r="G14" s="21"/>
      <c r="H14" s="21"/>
    </row>
    <row r="15" spans="2:8" x14ac:dyDescent="0.2">
      <c r="B15" s="25" t="s">
        <v>1</v>
      </c>
      <c r="C15" s="25"/>
      <c r="D15" s="22">
        <v>4</v>
      </c>
      <c r="E15" s="25"/>
      <c r="F15" s="18"/>
      <c r="G15" s="25"/>
      <c r="H15" s="22">
        <f>D15*F15</f>
        <v>0</v>
      </c>
    </row>
    <row r="16" spans="2:8" x14ac:dyDescent="0.2">
      <c r="B16" s="25" t="s">
        <v>2</v>
      </c>
      <c r="C16" s="25"/>
      <c r="D16" s="22">
        <v>35</v>
      </c>
      <c r="E16" s="25"/>
      <c r="F16" s="18"/>
      <c r="G16" s="25"/>
      <c r="H16" s="22">
        <f t="shared" ref="H16:H26" si="0">D16*F16</f>
        <v>0</v>
      </c>
    </row>
    <row r="17" spans="2:10" x14ac:dyDescent="0.2">
      <c r="B17" s="25" t="s">
        <v>3</v>
      </c>
      <c r="C17" s="25"/>
      <c r="D17" s="22">
        <v>16</v>
      </c>
      <c r="E17" s="25"/>
      <c r="F17" s="18"/>
      <c r="G17" s="25"/>
      <c r="H17" s="22">
        <f t="shared" si="0"/>
        <v>0</v>
      </c>
    </row>
    <row r="18" spans="2:10" x14ac:dyDescent="0.2">
      <c r="B18" s="25" t="s">
        <v>19</v>
      </c>
      <c r="C18" s="25"/>
      <c r="D18" s="22">
        <v>35</v>
      </c>
      <c r="E18" s="25"/>
      <c r="F18" s="18"/>
      <c r="G18" s="25"/>
      <c r="H18" s="22">
        <f t="shared" si="0"/>
        <v>0</v>
      </c>
    </row>
    <row r="19" spans="2:10" x14ac:dyDescent="0.2">
      <c r="B19" s="25" t="s">
        <v>4</v>
      </c>
      <c r="C19" s="25"/>
      <c r="D19" s="22">
        <v>2</v>
      </c>
      <c r="E19" s="25"/>
      <c r="F19" s="18"/>
      <c r="G19" s="25"/>
      <c r="H19" s="22">
        <f t="shared" si="0"/>
        <v>0</v>
      </c>
    </row>
    <row r="20" spans="2:10" x14ac:dyDescent="0.2">
      <c r="B20" s="25" t="s">
        <v>5</v>
      </c>
      <c r="C20" s="25"/>
      <c r="D20" s="22">
        <v>2.5</v>
      </c>
      <c r="E20" s="25"/>
      <c r="F20" s="18"/>
      <c r="G20" s="25"/>
      <c r="H20" s="22">
        <f t="shared" si="0"/>
        <v>0</v>
      </c>
    </row>
    <row r="21" spans="2:10" x14ac:dyDescent="0.2">
      <c r="B21" s="25" t="s">
        <v>22</v>
      </c>
      <c r="C21" s="25"/>
      <c r="D21" s="22">
        <v>1.5</v>
      </c>
      <c r="E21" s="25"/>
      <c r="F21" s="18"/>
      <c r="G21" s="25"/>
      <c r="H21" s="22">
        <f t="shared" si="0"/>
        <v>0</v>
      </c>
    </row>
    <row r="22" spans="2:10" x14ac:dyDescent="0.2">
      <c r="B22" s="25" t="s">
        <v>23</v>
      </c>
      <c r="C22" s="25"/>
      <c r="D22" s="22">
        <v>2.2000000000000002</v>
      </c>
      <c r="E22" s="25"/>
      <c r="F22" s="18"/>
      <c r="G22" s="25"/>
      <c r="H22" s="22">
        <f t="shared" si="0"/>
        <v>0</v>
      </c>
    </row>
    <row r="23" spans="2:10" x14ac:dyDescent="0.2">
      <c r="B23" s="25" t="s">
        <v>24</v>
      </c>
      <c r="C23" s="25"/>
      <c r="D23" s="22">
        <v>4</v>
      </c>
      <c r="E23" s="25"/>
      <c r="F23" s="18"/>
      <c r="G23" s="25"/>
      <c r="H23" s="22">
        <f t="shared" si="0"/>
        <v>0</v>
      </c>
      <c r="J23" s="29" t="s">
        <v>68</v>
      </c>
    </row>
    <row r="24" spans="2:10" x14ac:dyDescent="0.2">
      <c r="B24" s="25" t="s">
        <v>6</v>
      </c>
      <c r="C24" s="25"/>
      <c r="D24" s="22">
        <v>2</v>
      </c>
      <c r="E24" s="25"/>
      <c r="F24" s="18"/>
      <c r="G24" s="25"/>
      <c r="H24" s="22">
        <f t="shared" si="0"/>
        <v>0</v>
      </c>
      <c r="J24" s="30">
        <v>20</v>
      </c>
    </row>
    <row r="25" spans="2:10" x14ac:dyDescent="0.2">
      <c r="B25" s="25" t="s">
        <v>7</v>
      </c>
      <c r="C25" s="25"/>
      <c r="D25" s="22">
        <v>8</v>
      </c>
      <c r="E25" s="25"/>
      <c r="F25" s="18"/>
      <c r="G25" s="25"/>
      <c r="H25" s="22">
        <f t="shared" si="0"/>
        <v>0</v>
      </c>
    </row>
    <row r="26" spans="2:10" x14ac:dyDescent="0.2">
      <c r="B26" s="25" t="s">
        <v>8</v>
      </c>
      <c r="C26" s="25"/>
      <c r="D26" s="22">
        <v>6</v>
      </c>
      <c r="E26" s="25"/>
      <c r="F26" s="18"/>
      <c r="G26" s="25"/>
      <c r="H26" s="22">
        <f t="shared" si="0"/>
        <v>0</v>
      </c>
    </row>
    <row r="27" spans="2:10" x14ac:dyDescent="0.2">
      <c r="B27" s="25"/>
      <c r="C27" s="25"/>
      <c r="D27" s="21"/>
      <c r="E27" s="25"/>
      <c r="F27" s="21"/>
      <c r="G27" s="25"/>
      <c r="H27" s="21"/>
    </row>
    <row r="28" spans="2:10" x14ac:dyDescent="0.2">
      <c r="B28" s="25" t="s">
        <v>9</v>
      </c>
      <c r="C28" s="25"/>
      <c r="D28" s="21"/>
      <c r="E28" s="25"/>
      <c r="F28" s="21"/>
      <c r="G28" s="25"/>
      <c r="H28" s="21"/>
    </row>
    <row r="29" spans="2:10" x14ac:dyDescent="0.2">
      <c r="B29" s="21" t="s">
        <v>10</v>
      </c>
      <c r="C29" s="25"/>
      <c r="D29" s="22">
        <v>5</v>
      </c>
      <c r="E29" s="25"/>
      <c r="F29" s="18"/>
      <c r="G29" s="25"/>
      <c r="H29" s="22">
        <f>D29*F29</f>
        <v>0</v>
      </c>
      <c r="J29" s="29" t="s">
        <v>35</v>
      </c>
    </row>
    <row r="30" spans="2:10" x14ac:dyDescent="0.2">
      <c r="B30" s="21" t="s">
        <v>11</v>
      </c>
      <c r="C30" s="25"/>
      <c r="D30" s="22">
        <v>9</v>
      </c>
      <c r="E30" s="25"/>
      <c r="F30" s="18"/>
      <c r="G30" s="25"/>
      <c r="H30" s="22">
        <f>D30*F30</f>
        <v>0</v>
      </c>
      <c r="J30" s="29" t="s">
        <v>38</v>
      </c>
    </row>
    <row r="31" spans="2:10" x14ac:dyDescent="0.2">
      <c r="B31" s="21" t="s">
        <v>12</v>
      </c>
      <c r="C31" s="25"/>
      <c r="D31" s="22">
        <v>12</v>
      </c>
      <c r="E31" s="25"/>
      <c r="F31" s="18"/>
      <c r="G31" s="25"/>
      <c r="H31" s="22">
        <f>D31*F31</f>
        <v>0</v>
      </c>
    </row>
    <row r="32" spans="2:10" x14ac:dyDescent="0.2">
      <c r="B32" s="25"/>
      <c r="C32" s="25"/>
      <c r="D32" s="21"/>
      <c r="E32" s="25"/>
      <c r="F32" s="21"/>
      <c r="G32" s="25"/>
      <c r="H32" s="21"/>
    </row>
    <row r="33" spans="2:10" x14ac:dyDescent="0.2">
      <c r="B33" s="25" t="s">
        <v>13</v>
      </c>
      <c r="C33" s="25"/>
      <c r="D33" s="21"/>
      <c r="E33" s="25"/>
      <c r="F33" s="21"/>
      <c r="G33" s="25"/>
      <c r="H33" s="21"/>
      <c r="J33" s="29" t="s">
        <v>67</v>
      </c>
    </row>
    <row r="34" spans="2:10" x14ac:dyDescent="0.2">
      <c r="B34" s="21" t="s">
        <v>14</v>
      </c>
      <c r="C34" s="25"/>
      <c r="D34" s="22">
        <v>10</v>
      </c>
      <c r="E34" s="25"/>
      <c r="F34" s="18"/>
      <c r="G34" s="25"/>
      <c r="H34" s="22">
        <f>D34*F34</f>
        <v>0</v>
      </c>
      <c r="J34" s="30">
        <v>1</v>
      </c>
    </row>
    <row r="35" spans="2:10" x14ac:dyDescent="0.2">
      <c r="B35" s="21" t="s">
        <v>15</v>
      </c>
      <c r="C35" s="25"/>
      <c r="D35" s="22">
        <v>2</v>
      </c>
      <c r="E35" s="25"/>
      <c r="F35" s="18"/>
      <c r="G35" s="25"/>
      <c r="H35" s="22">
        <f>D35*F35</f>
        <v>0</v>
      </c>
    </row>
    <row r="36" spans="2:10" x14ac:dyDescent="0.2">
      <c r="B36" s="21" t="s">
        <v>16</v>
      </c>
      <c r="C36" s="25"/>
      <c r="D36" s="22">
        <v>2</v>
      </c>
      <c r="E36" s="25"/>
      <c r="F36" s="18"/>
      <c r="G36" s="25"/>
      <c r="H36" s="22">
        <f>D36*F36</f>
        <v>0</v>
      </c>
    </row>
    <row r="37" spans="2:10" x14ac:dyDescent="0.2">
      <c r="B37" s="25"/>
      <c r="C37" s="25"/>
      <c r="D37" s="25"/>
      <c r="E37" s="25"/>
      <c r="F37" s="25"/>
      <c r="G37" s="25"/>
      <c r="H37" s="21"/>
    </row>
    <row r="38" spans="2:10" x14ac:dyDescent="0.2">
      <c r="B38" s="27" t="s">
        <v>26</v>
      </c>
      <c r="C38" s="25"/>
      <c r="D38" s="25"/>
      <c r="E38" s="25"/>
      <c r="F38" s="25"/>
      <c r="G38" s="25"/>
      <c r="H38" s="20">
        <f>SUM(H15:H36)</f>
        <v>0</v>
      </c>
    </row>
    <row r="39" spans="2:10" x14ac:dyDescent="0.2">
      <c r="B39" s="25"/>
      <c r="C39" s="25"/>
      <c r="D39" s="25"/>
      <c r="E39" s="25"/>
      <c r="F39" s="25"/>
      <c r="G39" s="25"/>
      <c r="H39" s="31" t="str">
        <f>IF($H$38&gt;1300,"Error, fixture count too high, contact ACWWA","")</f>
        <v/>
      </c>
      <c r="J39" s="29" t="s">
        <v>35</v>
      </c>
    </row>
    <row r="40" spans="2:10" x14ac:dyDescent="0.2">
      <c r="B40" s="25" t="s">
        <v>62</v>
      </c>
      <c r="C40" s="25"/>
      <c r="D40" s="25"/>
      <c r="E40" s="25"/>
      <c r="F40" s="25"/>
      <c r="G40" s="25"/>
      <c r="H40" s="22">
        <f>IF(J34=1,ROUND(J40,0),IF(J34=2,ROUND(J42,0)))</f>
        <v>0</v>
      </c>
      <c r="J40" s="30">
        <f>IF($H$38&lt;=18,$H$38,IF($H$38&gt;1300,"Error",'Residential Curve'!$A$6*$H$38+'Residential Curve'!B6*$H$38^2+'Residential Curve'!C6))</f>
        <v>0</v>
      </c>
    </row>
    <row r="41" spans="2:10" x14ac:dyDescent="0.2">
      <c r="B41" s="25"/>
      <c r="C41" s="25"/>
      <c r="D41" s="25"/>
      <c r="E41" s="25"/>
      <c r="F41" s="25" t="s">
        <v>71</v>
      </c>
      <c r="G41" s="25"/>
      <c r="H41" s="23"/>
      <c r="J41" s="29" t="s">
        <v>66</v>
      </c>
    </row>
    <row r="42" spans="2:10" x14ac:dyDescent="0.2">
      <c r="B42" s="25" t="s">
        <v>27</v>
      </c>
      <c r="C42" s="25"/>
      <c r="D42" s="25"/>
      <c r="E42" s="25"/>
      <c r="F42" s="25"/>
      <c r="G42" s="25"/>
      <c r="H42" s="22">
        <f>VLOOKUP(J24,'Pressure Adjustment Factors'!A9:D28,4)</f>
        <v>1.59</v>
      </c>
      <c r="J42" s="30">
        <f>IF($H$38&lt;=40,$H$38,IF($H$38&gt;1300,"Error",'Non-Residential Curve'!A6*$H$38+'Non-Residential Curve'!B6*$H$38^2+'Non-Residential Curve'!C6))</f>
        <v>0</v>
      </c>
    </row>
    <row r="43" spans="2:10" ht="13.5" thickBot="1" x14ac:dyDescent="0.25">
      <c r="B43" s="25"/>
      <c r="C43" s="25"/>
      <c r="D43" s="25"/>
      <c r="E43" s="25"/>
      <c r="F43" s="25"/>
      <c r="G43" s="25"/>
      <c r="H43" s="21"/>
    </row>
    <row r="44" spans="2:10" ht="13.5" thickBot="1" x14ac:dyDescent="0.25">
      <c r="B44" s="25" t="s">
        <v>63</v>
      </c>
      <c r="C44" s="25"/>
      <c r="D44" s="25"/>
      <c r="E44" s="25"/>
      <c r="F44" s="25"/>
      <c r="G44" s="25"/>
      <c r="H44" s="19">
        <f>ROUND(H40*H42,1)</f>
        <v>0</v>
      </c>
    </row>
    <row r="45" spans="2:10" ht="13.5" thickBot="1" x14ac:dyDescent="0.25">
      <c r="B45" s="25"/>
      <c r="C45" s="25"/>
      <c r="D45" s="25"/>
      <c r="E45" s="25"/>
      <c r="F45" s="25"/>
      <c r="G45" s="25"/>
      <c r="H45" s="21"/>
    </row>
    <row r="46" spans="2:10" ht="13.5" thickBot="1" x14ac:dyDescent="0.25">
      <c r="B46" s="25" t="s">
        <v>61</v>
      </c>
      <c r="C46" s="25"/>
      <c r="D46" s="25"/>
      <c r="E46" s="25"/>
      <c r="F46" s="25"/>
      <c r="G46" s="25"/>
      <c r="H46" s="19" t="str">
        <f>IF($H$44&lt;='ACWWA Meter Size'!B7,'ACWWA Meter Size'!A7,IF($H$44&lt;='ACWWA Meter Size'!B8,'ACWWA Meter Size'!A8,IF($H$44&lt;='ACWWA Meter Size'!B9,'ACWWA Meter Size'!A9,IF($H$44&lt;='ACWWA Meter Size'!B10,'ACWWA Meter Size'!A10,IF($H$44&lt;='ACWWA Meter Size'!B11,'ACWWA Meter Size'!A11,IF($H$44&lt;='ACWWA Meter Size'!B12,'ACWWA Meter Size'!A12,IF($H$44&lt;='ACWWA Meter Size'!B13,'ACWWA Meter Size'!A13,"Error")))))))</f>
        <v>3/4"</v>
      </c>
    </row>
    <row r="47" spans="2:10" x14ac:dyDescent="0.2">
      <c r="B47" s="25"/>
      <c r="C47" s="25"/>
      <c r="D47" s="25"/>
      <c r="E47" s="25"/>
      <c r="F47" s="25"/>
      <c r="G47" s="25"/>
      <c r="H47" s="25"/>
    </row>
  </sheetData>
  <sheetProtection password="F41E" sheet="1" objects="1" scenarios="1" selectLockedCells="1"/>
  <mergeCells count="4">
    <mergeCell ref="B1:H1"/>
    <mergeCell ref="B2:H2"/>
    <mergeCell ref="C4:H4"/>
    <mergeCell ref="C6:H6"/>
  </mergeCells>
  <phoneticPr fontId="1" type="noConversion"/>
  <pageMargins left="0.75" right="0.75" top="1" bottom="1" header="0.5" footer="0.5"/>
  <pageSetup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autoLine="0" autoPict="0">
                <anchor moveWithCells="1">
                  <from>
                    <xdr:col>3</xdr:col>
                    <xdr:colOff>9525</xdr:colOff>
                    <xdr:row>7</xdr:row>
                    <xdr:rowOff>0</xdr:rowOff>
                  </from>
                  <to>
                    <xdr:col>5</xdr:col>
                    <xdr:colOff>447675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Drop Down 2">
              <controlPr defaultSize="0" autoLine="0" autoPict="0">
                <anchor moveWithCells="1">
                  <from>
                    <xdr:col>3</xdr:col>
                    <xdr:colOff>9525</xdr:colOff>
                    <xdr:row>9</xdr:row>
                    <xdr:rowOff>9525</xdr:rowOff>
                  </from>
                  <to>
                    <xdr:col>5</xdr:col>
                    <xdr:colOff>447675</xdr:colOff>
                    <xdr:row>10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H27"/>
  <sheetViews>
    <sheetView workbookViewId="0">
      <selection activeCell="D47" sqref="D47"/>
    </sheetView>
  </sheetViews>
  <sheetFormatPr defaultRowHeight="12.75" x14ac:dyDescent="0.2"/>
  <cols>
    <col min="8" max="8" width="12.42578125" bestFit="1" customWidth="1"/>
  </cols>
  <sheetData>
    <row r="2" spans="1:8" x14ac:dyDescent="0.2">
      <c r="A2" t="s">
        <v>35</v>
      </c>
      <c r="E2" t="s">
        <v>36</v>
      </c>
    </row>
    <row r="3" spans="1:8" x14ac:dyDescent="0.2">
      <c r="A3" t="s">
        <v>29</v>
      </c>
    </row>
    <row r="5" spans="1:8" x14ac:dyDescent="0.2">
      <c r="A5" t="s">
        <v>30</v>
      </c>
      <c r="B5" t="s">
        <v>31</v>
      </c>
      <c r="C5" t="s">
        <v>32</v>
      </c>
    </row>
    <row r="6" spans="1:8" x14ac:dyDescent="0.2">
      <c r="A6" s="4">
        <v>7.1619453740607519E-2</v>
      </c>
      <c r="B6" s="4">
        <v>-2.6971578307448803E-5</v>
      </c>
      <c r="C6" s="4">
        <v>17</v>
      </c>
    </row>
    <row r="8" spans="1:8" x14ac:dyDescent="0.2">
      <c r="A8" t="s">
        <v>33</v>
      </c>
      <c r="B8" t="s">
        <v>34</v>
      </c>
      <c r="E8" t="s">
        <v>33</v>
      </c>
      <c r="F8" t="s">
        <v>34</v>
      </c>
      <c r="H8" t="s">
        <v>40</v>
      </c>
    </row>
    <row r="9" spans="1:8" x14ac:dyDescent="0.2">
      <c r="A9" s="2">
        <v>18</v>
      </c>
      <c r="B9" s="1">
        <f t="shared" ref="B9:B19" si="0">$A$6*A9+$B$6*A9^2+$C$6</f>
        <v>18.280411375959321</v>
      </c>
      <c r="D9" s="1"/>
      <c r="E9" s="2">
        <v>18</v>
      </c>
      <c r="F9" s="1">
        <v>18</v>
      </c>
      <c r="H9">
        <f>(F9-B9)^2</f>
        <v>7.8630539767399907E-2</v>
      </c>
    </row>
    <row r="10" spans="1:8" x14ac:dyDescent="0.2">
      <c r="A10" s="2">
        <v>40</v>
      </c>
      <c r="B10" s="1">
        <f t="shared" si="0"/>
        <v>19.821623624332382</v>
      </c>
      <c r="D10" s="1"/>
      <c r="E10" s="2">
        <v>40</v>
      </c>
      <c r="F10" s="1">
        <v>20</v>
      </c>
      <c r="H10">
        <f t="shared" ref="H10:H19" si="1">(F10-B10)^2</f>
        <v>3.1818131396315182E-2</v>
      </c>
    </row>
    <row r="11" spans="1:8" x14ac:dyDescent="0.2">
      <c r="A11" s="2">
        <v>115</v>
      </c>
      <c r="B11" s="1">
        <f t="shared" si="0"/>
        <v>24.879538057053853</v>
      </c>
      <c r="D11" s="1"/>
      <c r="E11" s="2">
        <v>115</v>
      </c>
      <c r="F11" s="1">
        <v>25</v>
      </c>
      <c r="H11">
        <f t="shared" si="1"/>
        <v>1.451107969836069E-2</v>
      </c>
    </row>
    <row r="12" spans="1:8" x14ac:dyDescent="0.2">
      <c r="A12" s="2">
        <v>205</v>
      </c>
      <c r="B12" s="1">
        <f t="shared" si="0"/>
        <v>30.548507438454006</v>
      </c>
      <c r="D12" s="1"/>
      <c r="E12" s="2">
        <v>205</v>
      </c>
      <c r="F12" s="1">
        <v>30</v>
      </c>
      <c r="H12">
        <f t="shared" si="1"/>
        <v>0.30086041003937553</v>
      </c>
    </row>
    <row r="13" spans="1:8" x14ac:dyDescent="0.2">
      <c r="A13" s="2">
        <v>283</v>
      </c>
      <c r="B13" s="1">
        <f t="shared" si="0"/>
        <v>35.108178673526659</v>
      </c>
      <c r="D13" s="1"/>
      <c r="E13" s="2">
        <v>283</v>
      </c>
      <c r="F13" s="1">
        <v>35</v>
      </c>
      <c r="H13">
        <f t="shared" si="1"/>
        <v>1.1702625405987472E-2</v>
      </c>
    </row>
    <row r="14" spans="1:8" x14ac:dyDescent="0.2">
      <c r="A14" s="2">
        <v>380</v>
      </c>
      <c r="B14" s="1">
        <f t="shared" si="0"/>
        <v>40.320696513835244</v>
      </c>
      <c r="D14" s="1"/>
      <c r="E14" s="2">
        <v>380</v>
      </c>
      <c r="F14" s="1">
        <v>40</v>
      </c>
      <c r="H14">
        <f t="shared" si="1"/>
        <v>0.10284625398607913</v>
      </c>
    </row>
    <row r="15" spans="1:8" x14ac:dyDescent="0.2">
      <c r="A15" s="2">
        <v>460</v>
      </c>
      <c r="B15" s="1">
        <f t="shared" si="0"/>
        <v>44.237762750823293</v>
      </c>
      <c r="D15" s="1"/>
      <c r="E15" s="2">
        <v>460</v>
      </c>
      <c r="F15" s="1">
        <v>45</v>
      </c>
      <c r="H15">
        <f t="shared" si="1"/>
        <v>0.5810056240324728</v>
      </c>
    </row>
    <row r="16" spans="1:8" x14ac:dyDescent="0.2">
      <c r="A16" s="2">
        <v>580</v>
      </c>
      <c r="B16" s="1">
        <f t="shared" si="0"/>
        <v>49.466044226926584</v>
      </c>
      <c r="D16" s="1"/>
      <c r="E16" s="2">
        <v>580</v>
      </c>
      <c r="F16" s="1">
        <v>50</v>
      </c>
      <c r="H16">
        <f t="shared" si="1"/>
        <v>0.28510876759842901</v>
      </c>
    </row>
    <row r="17" spans="1:8" x14ac:dyDescent="0.2">
      <c r="A17" s="2">
        <v>723</v>
      </c>
      <c r="B17" s="1">
        <f t="shared" si="0"/>
        <v>54.682038897384828</v>
      </c>
      <c r="D17" s="1"/>
      <c r="E17" s="2">
        <v>723</v>
      </c>
      <c r="F17" s="1">
        <v>55</v>
      </c>
      <c r="H17">
        <f t="shared" si="1"/>
        <v>0.10109926277625585</v>
      </c>
    </row>
    <row r="18" spans="1:8" x14ac:dyDescent="0.2">
      <c r="A18" s="2">
        <v>988</v>
      </c>
      <c r="B18" s="1">
        <f t="shared" si="0"/>
        <v>61.431875960373915</v>
      </c>
      <c r="D18" s="1"/>
      <c r="E18" s="2">
        <v>988</v>
      </c>
      <c r="F18" s="1">
        <v>60</v>
      </c>
      <c r="H18">
        <f t="shared" si="1"/>
        <v>2.050268765896722</v>
      </c>
    </row>
    <row r="19" spans="1:8" x14ac:dyDescent="0.2">
      <c r="A19" s="2">
        <v>1250</v>
      </c>
      <c r="B19" s="1">
        <f t="shared" si="0"/>
        <v>64.381226070370644</v>
      </c>
      <c r="D19" s="1"/>
      <c r="E19" s="2">
        <v>1250</v>
      </c>
      <c r="F19" s="1">
        <v>65</v>
      </c>
      <c r="H19">
        <f t="shared" si="1"/>
        <v>0.38288117598895488</v>
      </c>
    </row>
    <row r="20" spans="1:8" x14ac:dyDescent="0.2">
      <c r="D20" s="1"/>
    </row>
    <row r="21" spans="1:8" x14ac:dyDescent="0.2">
      <c r="D21" s="1"/>
      <c r="G21" t="s">
        <v>39</v>
      </c>
      <c r="H21" s="3">
        <f>SUM(H9:H19)</f>
        <v>3.9407326365863526</v>
      </c>
    </row>
    <row r="22" spans="1:8" x14ac:dyDescent="0.2">
      <c r="D22" s="1"/>
    </row>
    <row r="23" spans="1:8" x14ac:dyDescent="0.2">
      <c r="D23" s="1"/>
    </row>
    <row r="24" spans="1:8" x14ac:dyDescent="0.2">
      <c r="D24" s="1"/>
    </row>
    <row r="25" spans="1:8" x14ac:dyDescent="0.2">
      <c r="D25" s="1"/>
    </row>
    <row r="26" spans="1:8" x14ac:dyDescent="0.2">
      <c r="D26" s="1"/>
    </row>
    <row r="27" spans="1:8" x14ac:dyDescent="0.2">
      <c r="D27" s="1"/>
    </row>
  </sheetData>
  <phoneticPr fontId="1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H35"/>
  <sheetViews>
    <sheetView workbookViewId="0">
      <selection activeCell="D47" sqref="D47"/>
    </sheetView>
  </sheetViews>
  <sheetFormatPr defaultRowHeight="12.75" x14ac:dyDescent="0.2"/>
  <cols>
    <col min="8" max="8" width="12.42578125" bestFit="1" customWidth="1"/>
  </cols>
  <sheetData>
    <row r="2" spans="1:8" x14ac:dyDescent="0.2">
      <c r="A2" t="s">
        <v>38</v>
      </c>
      <c r="E2" t="s">
        <v>37</v>
      </c>
    </row>
    <row r="3" spans="1:8" x14ac:dyDescent="0.2">
      <c r="A3" t="s">
        <v>29</v>
      </c>
    </row>
    <row r="5" spans="1:8" x14ac:dyDescent="0.2">
      <c r="A5" t="s">
        <v>30</v>
      </c>
      <c r="B5" t="s">
        <v>31</v>
      </c>
      <c r="C5" t="s">
        <v>32</v>
      </c>
    </row>
    <row r="6" spans="1:8" x14ac:dyDescent="0.2">
      <c r="A6" s="4">
        <v>0.1194671471496454</v>
      </c>
      <c r="B6" s="4">
        <v>-3.6236075110194726E-5</v>
      </c>
      <c r="C6" s="4">
        <v>38</v>
      </c>
    </row>
    <row r="8" spans="1:8" x14ac:dyDescent="0.2">
      <c r="A8" t="s">
        <v>33</v>
      </c>
      <c r="B8" t="s">
        <v>34</v>
      </c>
      <c r="E8" t="s">
        <v>33</v>
      </c>
      <c r="F8" t="s">
        <v>34</v>
      </c>
      <c r="H8" t="s">
        <v>41</v>
      </c>
    </row>
    <row r="9" spans="1:8" x14ac:dyDescent="0.2">
      <c r="A9" s="2">
        <v>25</v>
      </c>
      <c r="B9" s="1">
        <f t="shared" ref="B9:B27" si="0">$A$6*A9+$B$6*A9^2+$C$6</f>
        <v>40.964031131797263</v>
      </c>
      <c r="D9" s="1"/>
      <c r="E9" s="2">
        <v>25</v>
      </c>
      <c r="F9" s="1">
        <v>40</v>
      </c>
      <c r="H9">
        <f t="shared" ref="H9:H27" si="1">(F9-B9)^2</f>
        <v>0.9293560230743122</v>
      </c>
    </row>
    <row r="10" spans="1:8" x14ac:dyDescent="0.2">
      <c r="A10" s="2">
        <v>60</v>
      </c>
      <c r="B10" s="1">
        <f t="shared" si="0"/>
        <v>45.037578958582024</v>
      </c>
      <c r="D10" s="1"/>
      <c r="E10" s="2">
        <v>60</v>
      </c>
      <c r="F10" s="1">
        <v>45</v>
      </c>
      <c r="H10">
        <f t="shared" si="1"/>
        <v>1.4121781281094987E-3</v>
      </c>
    </row>
    <row r="11" spans="1:8" x14ac:dyDescent="0.2">
      <c r="A11" s="2">
        <v>105</v>
      </c>
      <c r="B11" s="1">
        <f t="shared" si="0"/>
        <v>50.144547722622875</v>
      </c>
      <c r="D11" s="1"/>
      <c r="E11" s="2">
        <v>105</v>
      </c>
      <c r="F11" s="1">
        <v>50</v>
      </c>
      <c r="H11">
        <f t="shared" si="1"/>
        <v>2.0894044115459504E-2</v>
      </c>
    </row>
    <row r="12" spans="1:8" x14ac:dyDescent="0.2">
      <c r="A12" s="2">
        <v>148</v>
      </c>
      <c r="B12" s="1">
        <f t="shared" si="0"/>
        <v>54.887422788933819</v>
      </c>
      <c r="D12" s="1"/>
      <c r="E12" s="2">
        <v>148</v>
      </c>
      <c r="F12" s="1">
        <v>55</v>
      </c>
      <c r="H12">
        <f t="shared" si="1"/>
        <v>1.2673628451439545E-2</v>
      </c>
    </row>
    <row r="13" spans="1:8" x14ac:dyDescent="0.2">
      <c r="A13" s="2">
        <v>190</v>
      </c>
      <c r="B13" s="1">
        <f t="shared" si="0"/>
        <v>59.390635646954593</v>
      </c>
      <c r="D13" s="1"/>
      <c r="E13" s="2">
        <v>190</v>
      </c>
      <c r="F13" s="1">
        <v>60</v>
      </c>
      <c r="H13">
        <f t="shared" si="1"/>
        <v>0.37132491476244789</v>
      </c>
    </row>
    <row r="14" spans="1:8" x14ac:dyDescent="0.2">
      <c r="A14" s="2">
        <v>240</v>
      </c>
      <c r="B14" s="1">
        <f t="shared" si="0"/>
        <v>64.584917389567678</v>
      </c>
      <c r="D14" s="1"/>
      <c r="E14" s="2">
        <v>240</v>
      </c>
      <c r="F14" s="1">
        <v>65</v>
      </c>
      <c r="H14">
        <f t="shared" si="1"/>
        <v>0.1722935734833104</v>
      </c>
    </row>
    <row r="15" spans="1:8" x14ac:dyDescent="0.2">
      <c r="A15" s="2">
        <v>289</v>
      </c>
      <c r="B15" s="1">
        <f t="shared" si="0"/>
        <v>69.499532296968951</v>
      </c>
      <c r="D15" s="1"/>
      <c r="E15" s="2">
        <v>289</v>
      </c>
      <c r="F15" s="1">
        <v>70</v>
      </c>
      <c r="H15">
        <f t="shared" si="1"/>
        <v>0.2504679217771742</v>
      </c>
    </row>
    <row r="16" spans="1:8" x14ac:dyDescent="0.2">
      <c r="A16" s="2">
        <v>338</v>
      </c>
      <c r="B16" s="1">
        <f t="shared" si="0"/>
        <v>74.240141571691055</v>
      </c>
      <c r="D16" s="1"/>
      <c r="E16" s="2">
        <v>338</v>
      </c>
      <c r="F16" s="1">
        <v>75</v>
      </c>
      <c r="H16">
        <f t="shared" si="1"/>
        <v>0.57738483107214034</v>
      </c>
    </row>
    <row r="17" spans="1:8" x14ac:dyDescent="0.2">
      <c r="A17" s="2">
        <v>400</v>
      </c>
      <c r="B17" s="1">
        <f t="shared" si="0"/>
        <v>79.98908684222701</v>
      </c>
      <c r="D17" s="1"/>
      <c r="E17" s="2">
        <v>400</v>
      </c>
      <c r="F17" s="1">
        <v>80</v>
      </c>
      <c r="H17">
        <f t="shared" si="1"/>
        <v>1.1909701257816627E-4</v>
      </c>
    </row>
    <row r="18" spans="1:8" x14ac:dyDescent="0.2">
      <c r="A18" s="2">
        <v>452</v>
      </c>
      <c r="B18" s="1">
        <f t="shared" si="0"/>
        <v>84.595975422326489</v>
      </c>
      <c r="D18" s="1"/>
      <c r="E18" s="2">
        <v>452</v>
      </c>
      <c r="F18" s="1">
        <v>85</v>
      </c>
      <c r="H18">
        <f t="shared" si="1"/>
        <v>0.16323585936425852</v>
      </c>
    </row>
    <row r="19" spans="1:8" x14ac:dyDescent="0.2">
      <c r="A19" s="2">
        <v>518</v>
      </c>
      <c r="B19" s="1">
        <f t="shared" si="0"/>
        <v>90.160973605648422</v>
      </c>
      <c r="D19" s="1"/>
      <c r="E19" s="2">
        <v>518</v>
      </c>
      <c r="F19" s="1">
        <v>90</v>
      </c>
      <c r="H19">
        <f t="shared" si="1"/>
        <v>2.5912501715453787E-2</v>
      </c>
    </row>
    <row r="20" spans="1:8" x14ac:dyDescent="0.2">
      <c r="A20" s="2">
        <v>578</v>
      </c>
      <c r="B20" s="1">
        <f t="shared" si="0"/>
        <v>94.946118135380743</v>
      </c>
      <c r="D20" s="1"/>
      <c r="E20" s="2">
        <v>578</v>
      </c>
      <c r="F20" s="1">
        <v>95</v>
      </c>
      <c r="H20">
        <f t="shared" si="1"/>
        <v>2.9032553348479072E-3</v>
      </c>
    </row>
    <row r="21" spans="1:8" x14ac:dyDescent="0.2">
      <c r="A21" s="2">
        <v>652</v>
      </c>
      <c r="B21" s="1">
        <f t="shared" si="0"/>
        <v>100.48847946792458</v>
      </c>
      <c r="D21" s="1"/>
      <c r="E21" s="2">
        <v>652</v>
      </c>
      <c r="F21" s="1">
        <v>100</v>
      </c>
      <c r="H21">
        <f t="shared" si="1"/>
        <v>0.23861219058387803</v>
      </c>
    </row>
    <row r="22" spans="1:8" x14ac:dyDescent="0.2">
      <c r="A22" s="2">
        <v>723</v>
      </c>
      <c r="B22" s="1">
        <f t="shared" si="0"/>
        <v>105.43310008291665</v>
      </c>
      <c r="D22" s="1"/>
      <c r="E22" s="2">
        <v>723</v>
      </c>
      <c r="F22" s="1">
        <v>105</v>
      </c>
      <c r="H22">
        <f t="shared" si="1"/>
        <v>0.18757568182241144</v>
      </c>
    </row>
    <row r="23" spans="1:8" x14ac:dyDescent="0.2">
      <c r="A23" s="2">
        <v>805</v>
      </c>
      <c r="B23" s="1">
        <f t="shared" si="0"/>
        <v>110.6891708821806</v>
      </c>
      <c r="D23" s="1"/>
      <c r="E23" s="2">
        <v>805</v>
      </c>
      <c r="F23" s="1">
        <v>110</v>
      </c>
      <c r="H23">
        <f t="shared" si="1"/>
        <v>0.47495650484559315</v>
      </c>
    </row>
    <row r="24" spans="1:8" x14ac:dyDescent="0.2">
      <c r="A24" s="2">
        <v>883</v>
      </c>
      <c r="B24" s="1">
        <f t="shared" si="0"/>
        <v>115.23662176654427</v>
      </c>
      <c r="D24" s="1"/>
      <c r="E24" s="2">
        <v>883</v>
      </c>
      <c r="F24" s="1">
        <v>115</v>
      </c>
      <c r="H24">
        <f t="shared" si="1"/>
        <v>5.5989860402533231E-2</v>
      </c>
    </row>
    <row r="25" spans="1:8" x14ac:dyDescent="0.2">
      <c r="A25" s="2">
        <v>978</v>
      </c>
      <c r="B25" s="1">
        <f t="shared" si="0"/>
        <v>120.1796438466537</v>
      </c>
      <c r="D25" s="1"/>
      <c r="E25" s="2">
        <v>978</v>
      </c>
      <c r="F25" s="1">
        <v>120</v>
      </c>
      <c r="H25">
        <f t="shared" si="1"/>
        <v>3.2271911640539531E-2</v>
      </c>
    </row>
    <row r="26" spans="1:8" x14ac:dyDescent="0.2">
      <c r="A26" s="2">
        <v>1083</v>
      </c>
      <c r="B26" s="1">
        <f t="shared" si="0"/>
        <v>124.8820264631448</v>
      </c>
      <c r="D26" s="1"/>
      <c r="E26" s="2">
        <v>1083</v>
      </c>
      <c r="F26" s="1">
        <v>125</v>
      </c>
      <c r="H26">
        <f t="shared" si="1"/>
        <v>1.3917755398125956E-2</v>
      </c>
    </row>
    <row r="27" spans="1:8" x14ac:dyDescent="0.2">
      <c r="A27" s="2">
        <v>1207</v>
      </c>
      <c r="B27" s="1">
        <f t="shared" si="0"/>
        <v>129.40635682140993</v>
      </c>
      <c r="D27" s="1"/>
      <c r="E27" s="2">
        <v>1207</v>
      </c>
      <c r="F27" s="1">
        <v>130</v>
      </c>
      <c r="H27">
        <f t="shared" si="1"/>
        <v>0.35241222348652279</v>
      </c>
    </row>
    <row r="28" spans="1:8" x14ac:dyDescent="0.2">
      <c r="D28" s="1"/>
    </row>
    <row r="29" spans="1:8" x14ac:dyDescent="0.2">
      <c r="D29" s="1"/>
      <c r="G29" t="s">
        <v>39</v>
      </c>
      <c r="H29" s="3">
        <f>SUM(H9:H27)</f>
        <v>3.8837139564711358</v>
      </c>
    </row>
    <row r="30" spans="1:8" x14ac:dyDescent="0.2">
      <c r="D30" s="1"/>
    </row>
    <row r="31" spans="1:8" x14ac:dyDescent="0.2">
      <c r="D31" s="1"/>
    </row>
    <row r="32" spans="1:8" x14ac:dyDescent="0.2">
      <c r="D32" s="1"/>
    </row>
    <row r="33" spans="4:4" x14ac:dyDescent="0.2">
      <c r="D33" s="1"/>
    </row>
    <row r="34" spans="4:4" x14ac:dyDescent="0.2">
      <c r="D34" s="1"/>
    </row>
    <row r="35" spans="4:4" x14ac:dyDescent="0.2">
      <c r="D35" s="1"/>
    </row>
  </sheetData>
  <phoneticPr fontId="1" type="noConversion"/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7:D28"/>
  <sheetViews>
    <sheetView workbookViewId="0">
      <selection activeCell="A28" sqref="A28"/>
    </sheetView>
  </sheetViews>
  <sheetFormatPr defaultRowHeight="12.75" x14ac:dyDescent="0.2"/>
  <cols>
    <col min="1" max="1" width="16.85546875" bestFit="1" customWidth="1"/>
    <col min="2" max="2" width="18.7109375" bestFit="1" customWidth="1"/>
    <col min="4" max="4" width="16.85546875" bestFit="1" customWidth="1"/>
    <col min="6" max="6" width="18.7109375" bestFit="1" customWidth="1"/>
  </cols>
  <sheetData>
    <row r="7" spans="1:4" x14ac:dyDescent="0.2">
      <c r="A7" t="s">
        <v>69</v>
      </c>
      <c r="B7" s="6" t="s">
        <v>43</v>
      </c>
      <c r="C7" s="7"/>
      <c r="D7" s="8" t="s">
        <v>44</v>
      </c>
    </row>
    <row r="8" spans="1:4" x14ac:dyDescent="0.2">
      <c r="A8" t="s">
        <v>70</v>
      </c>
      <c r="B8" s="9" t="s">
        <v>42</v>
      </c>
      <c r="C8" s="10"/>
      <c r="D8" s="11" t="s">
        <v>45</v>
      </c>
    </row>
    <row r="9" spans="1:4" x14ac:dyDescent="0.2">
      <c r="A9">
        <v>1</v>
      </c>
      <c r="B9" s="5">
        <v>35</v>
      </c>
      <c r="C9" s="5"/>
      <c r="D9" s="5">
        <v>0.74</v>
      </c>
    </row>
    <row r="10" spans="1:4" x14ac:dyDescent="0.2">
      <c r="A10">
        <f>A9+1</f>
        <v>2</v>
      </c>
      <c r="B10" s="5">
        <f>B9+5</f>
        <v>40</v>
      </c>
      <c r="C10" s="5"/>
      <c r="D10" s="14">
        <v>0.8</v>
      </c>
    </row>
    <row r="11" spans="1:4" x14ac:dyDescent="0.2">
      <c r="A11">
        <f t="shared" ref="A11:A28" si="0">A10+1</f>
        <v>3</v>
      </c>
      <c r="B11" s="5">
        <f t="shared" ref="B11:B24" si="1">B10+5</f>
        <v>45</v>
      </c>
      <c r="C11" s="5"/>
      <c r="D11" s="5">
        <f>(D10+D12)/2</f>
        <v>0.85000000000000009</v>
      </c>
    </row>
    <row r="12" spans="1:4" x14ac:dyDescent="0.2">
      <c r="A12">
        <f t="shared" si="0"/>
        <v>4</v>
      </c>
      <c r="B12" s="5">
        <f t="shared" si="1"/>
        <v>50</v>
      </c>
      <c r="C12" s="5"/>
      <c r="D12" s="14">
        <v>0.9</v>
      </c>
    </row>
    <row r="13" spans="1:4" x14ac:dyDescent="0.2">
      <c r="A13">
        <f t="shared" si="0"/>
        <v>5</v>
      </c>
      <c r="B13" s="5">
        <f t="shared" si="1"/>
        <v>55</v>
      </c>
      <c r="C13" s="5"/>
      <c r="D13" s="5">
        <f>(D12+D14)/2</f>
        <v>0.95</v>
      </c>
    </row>
    <row r="14" spans="1:4" x14ac:dyDescent="0.2">
      <c r="A14">
        <f t="shared" si="0"/>
        <v>6</v>
      </c>
      <c r="B14" s="5">
        <f t="shared" si="1"/>
        <v>60</v>
      </c>
      <c r="C14" s="5"/>
      <c r="D14" s="14">
        <v>1</v>
      </c>
    </row>
    <row r="15" spans="1:4" x14ac:dyDescent="0.2">
      <c r="A15">
        <f t="shared" si="0"/>
        <v>7</v>
      </c>
      <c r="B15" s="5">
        <f t="shared" si="1"/>
        <v>65</v>
      </c>
      <c r="C15" s="5"/>
      <c r="D15" s="5">
        <f>ROUND((D14+D16)/2,2)</f>
        <v>1.05</v>
      </c>
    </row>
    <row r="16" spans="1:4" x14ac:dyDescent="0.2">
      <c r="A16">
        <f t="shared" si="0"/>
        <v>8</v>
      </c>
      <c r="B16" s="5">
        <f t="shared" si="1"/>
        <v>70</v>
      </c>
      <c r="C16" s="5"/>
      <c r="D16" s="5">
        <v>1.0900000000000001</v>
      </c>
    </row>
    <row r="17" spans="1:4" x14ac:dyDescent="0.2">
      <c r="A17">
        <f t="shared" si="0"/>
        <v>9</v>
      </c>
      <c r="B17" s="5">
        <f t="shared" si="1"/>
        <v>75</v>
      </c>
      <c r="C17" s="5"/>
      <c r="D17" s="5">
        <f>(D16+D18)/2</f>
        <v>1.1299999999999999</v>
      </c>
    </row>
    <row r="18" spans="1:4" x14ac:dyDescent="0.2">
      <c r="A18">
        <f t="shared" si="0"/>
        <v>10</v>
      </c>
      <c r="B18" s="5">
        <f t="shared" si="1"/>
        <v>80</v>
      </c>
      <c r="C18" s="5"/>
      <c r="D18" s="5">
        <v>1.17</v>
      </c>
    </row>
    <row r="19" spans="1:4" x14ac:dyDescent="0.2">
      <c r="A19">
        <f t="shared" si="0"/>
        <v>11</v>
      </c>
      <c r="B19" s="5">
        <f t="shared" si="1"/>
        <v>85</v>
      </c>
      <c r="C19" s="5"/>
      <c r="D19" s="5">
        <f>(D18+D20)/2</f>
        <v>1.21</v>
      </c>
    </row>
    <row r="20" spans="1:4" x14ac:dyDescent="0.2">
      <c r="A20">
        <f t="shared" si="0"/>
        <v>12</v>
      </c>
      <c r="B20" s="5">
        <f t="shared" si="1"/>
        <v>90</v>
      </c>
      <c r="C20" s="5"/>
      <c r="D20" s="5">
        <v>1.25</v>
      </c>
    </row>
    <row r="21" spans="1:4" x14ac:dyDescent="0.2">
      <c r="A21">
        <f t="shared" si="0"/>
        <v>13</v>
      </c>
      <c r="B21" s="5">
        <f t="shared" si="1"/>
        <v>95</v>
      </c>
      <c r="C21" s="5"/>
      <c r="D21" s="14">
        <f>ROUND((D20+D22)/2,2)</f>
        <v>1.3</v>
      </c>
    </row>
    <row r="22" spans="1:4" x14ac:dyDescent="0.2">
      <c r="A22">
        <f t="shared" si="0"/>
        <v>14</v>
      </c>
      <c r="B22" s="5">
        <f t="shared" si="1"/>
        <v>100</v>
      </c>
      <c r="C22" s="5"/>
      <c r="D22" s="5">
        <v>1.34</v>
      </c>
    </row>
    <row r="23" spans="1:4" x14ac:dyDescent="0.2">
      <c r="A23">
        <f t="shared" si="0"/>
        <v>15</v>
      </c>
      <c r="B23" s="5">
        <f t="shared" si="1"/>
        <v>105</v>
      </c>
      <c r="C23" s="5"/>
      <c r="D23" s="5">
        <f>(D22+D24)/2</f>
        <v>1.38</v>
      </c>
    </row>
    <row r="24" spans="1:4" x14ac:dyDescent="0.2">
      <c r="A24">
        <f t="shared" si="0"/>
        <v>16</v>
      </c>
      <c r="B24" s="5">
        <f t="shared" si="1"/>
        <v>110</v>
      </c>
      <c r="C24" s="4"/>
      <c r="D24" s="13">
        <v>1.42</v>
      </c>
    </row>
    <row r="25" spans="1:4" x14ac:dyDescent="0.2">
      <c r="A25">
        <f t="shared" si="0"/>
        <v>17</v>
      </c>
      <c r="B25" s="5">
        <f>B24+5</f>
        <v>115</v>
      </c>
      <c r="C25" s="5"/>
      <c r="D25" s="5">
        <v>1.46</v>
      </c>
    </row>
    <row r="26" spans="1:4" x14ac:dyDescent="0.2">
      <c r="A26">
        <f t="shared" si="0"/>
        <v>18</v>
      </c>
      <c r="B26" s="5">
        <f>B25+5</f>
        <v>120</v>
      </c>
      <c r="C26" s="4"/>
      <c r="D26" s="13">
        <v>1.5</v>
      </c>
    </row>
    <row r="27" spans="1:4" x14ac:dyDescent="0.2">
      <c r="A27">
        <f t="shared" si="0"/>
        <v>19</v>
      </c>
      <c r="B27" s="5">
        <f>B26+5</f>
        <v>125</v>
      </c>
      <c r="C27" s="5"/>
      <c r="D27" s="5">
        <v>1.54</v>
      </c>
    </row>
    <row r="28" spans="1:4" x14ac:dyDescent="0.2">
      <c r="A28">
        <f t="shared" si="0"/>
        <v>20</v>
      </c>
      <c r="B28" s="5">
        <f>B27+5</f>
        <v>130</v>
      </c>
      <c r="C28" s="4"/>
      <c r="D28" s="13">
        <v>1.59</v>
      </c>
    </row>
  </sheetData>
  <phoneticPr fontId="1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4:B13"/>
  <sheetViews>
    <sheetView workbookViewId="0">
      <selection activeCell="D47" sqref="D47"/>
    </sheetView>
  </sheetViews>
  <sheetFormatPr defaultRowHeight="12.75" x14ac:dyDescent="0.2"/>
  <sheetData>
    <row r="4" spans="1:2" x14ac:dyDescent="0.2">
      <c r="A4" s="6"/>
      <c r="B4" s="16" t="s">
        <v>48</v>
      </c>
    </row>
    <row r="5" spans="1:2" x14ac:dyDescent="0.2">
      <c r="A5" s="15" t="s">
        <v>46</v>
      </c>
      <c r="B5" s="12" t="s">
        <v>49</v>
      </c>
    </row>
    <row r="6" spans="1:2" x14ac:dyDescent="0.2">
      <c r="A6" s="9" t="s">
        <v>47</v>
      </c>
      <c r="B6" s="17" t="s">
        <v>50</v>
      </c>
    </row>
    <row r="7" spans="1:2" x14ac:dyDescent="0.2">
      <c r="A7" s="5" t="s">
        <v>51</v>
      </c>
      <c r="B7" s="5">
        <v>24</v>
      </c>
    </row>
    <row r="8" spans="1:2" x14ac:dyDescent="0.2">
      <c r="A8" s="5" t="s">
        <v>52</v>
      </c>
      <c r="B8" s="5">
        <v>40</v>
      </c>
    </row>
    <row r="9" spans="1:2" x14ac:dyDescent="0.2">
      <c r="A9" s="5" t="s">
        <v>53</v>
      </c>
      <c r="B9" s="5">
        <v>80</v>
      </c>
    </row>
    <row r="10" spans="1:2" x14ac:dyDescent="0.2">
      <c r="A10" s="5" t="s">
        <v>54</v>
      </c>
      <c r="B10" s="5">
        <v>128</v>
      </c>
    </row>
    <row r="11" spans="1:2" x14ac:dyDescent="0.2">
      <c r="A11" s="5" t="s">
        <v>55</v>
      </c>
      <c r="B11" s="5">
        <v>250</v>
      </c>
    </row>
    <row r="12" spans="1:2" x14ac:dyDescent="0.2">
      <c r="A12" s="5" t="s">
        <v>56</v>
      </c>
      <c r="B12" s="5">
        <v>400</v>
      </c>
    </row>
    <row r="13" spans="1:2" x14ac:dyDescent="0.2">
      <c r="A13" s="5" t="s">
        <v>57</v>
      </c>
      <c r="B13" s="5">
        <v>800</v>
      </c>
    </row>
  </sheetData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Demand Calc</vt:lpstr>
      <vt:lpstr>Residential Curve</vt:lpstr>
      <vt:lpstr>Non-Residential Curve</vt:lpstr>
      <vt:lpstr>Pressure Adjustment Factors</vt:lpstr>
      <vt:lpstr>ACWWA Meter Size</vt:lpstr>
    </vt:vector>
  </TitlesOfParts>
  <Company>Arapahoe County Water and Wastewater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Leigh, Erik</cp:lastModifiedBy>
  <cp:lastPrinted>2006-08-15T19:13:12Z</cp:lastPrinted>
  <dcterms:created xsi:type="dcterms:W3CDTF">2006-08-09T17:05:03Z</dcterms:created>
  <dcterms:modified xsi:type="dcterms:W3CDTF">2021-05-24T20:08:50Z</dcterms:modified>
</cp:coreProperties>
</file>